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02.07.2021 " sheetId="1" r:id="rId1"/>
  </sheets>
  <definedNames>
    <definedName name="_xlnm.Print_Area" localSheetId="0">'02.07.2021 '!$A$1:$V$37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E19" i="1"/>
  <c r="U19" i="1" s="1"/>
  <c r="T19" i="1" l="1"/>
  <c r="T36" i="1"/>
  <c r="Q36" i="1"/>
  <c r="P36" i="1"/>
  <c r="M36" i="1"/>
  <c r="I36" i="1"/>
  <c r="H36" i="1"/>
  <c r="G36" i="1"/>
  <c r="F36" i="1"/>
  <c r="C36" i="1"/>
  <c r="E34" i="1"/>
  <c r="E33" i="1"/>
  <c r="E32" i="1"/>
  <c r="E31" i="1"/>
  <c r="E30" i="1"/>
  <c r="E29" i="1"/>
  <c r="E28" i="1"/>
  <c r="R27" i="1"/>
  <c r="Q27" i="1"/>
  <c r="O27" i="1"/>
  <c r="N27" i="1"/>
  <c r="M27" i="1"/>
  <c r="I27" i="1"/>
  <c r="I37" i="1" s="1"/>
  <c r="H27" i="1"/>
  <c r="G27" i="1"/>
  <c r="G37" i="1" s="1"/>
  <c r="F27" i="1"/>
  <c r="C27" i="1"/>
  <c r="E26" i="1"/>
  <c r="E25" i="1"/>
  <c r="E24" i="1"/>
  <c r="E22" i="1"/>
  <c r="P19" i="1"/>
  <c r="S19" i="1" s="1"/>
  <c r="D19" i="1"/>
  <c r="D27" i="1" s="1"/>
  <c r="E17" i="1"/>
  <c r="V19" i="1" l="1"/>
  <c r="F37" i="1"/>
  <c r="H37" i="1"/>
  <c r="M37" i="1"/>
  <c r="J17" i="1"/>
  <c r="J27" i="1" s="1"/>
  <c r="P17" i="1"/>
  <c r="R30" i="1"/>
  <c r="U30" i="1"/>
  <c r="R32" i="1"/>
  <c r="U32" i="1"/>
  <c r="O35" i="1"/>
  <c r="U34" i="1"/>
  <c r="Q37" i="1"/>
  <c r="R28" i="1"/>
  <c r="U28" i="1"/>
  <c r="R29" i="1"/>
  <c r="U29" i="1"/>
  <c r="R31" i="1"/>
  <c r="U31" i="1"/>
  <c r="R33" i="1"/>
  <c r="U33" i="1"/>
  <c r="U17" i="1"/>
  <c r="T17" i="1"/>
  <c r="U24" i="1"/>
  <c r="T24" i="1"/>
  <c r="U26" i="1"/>
  <c r="T26" i="1"/>
  <c r="U22" i="1"/>
  <c r="T22" i="1"/>
  <c r="U25" i="1"/>
  <c r="T25" i="1"/>
  <c r="C37" i="1"/>
  <c r="O28" i="1"/>
  <c r="S28" i="1" s="1"/>
  <c r="V28" i="1" s="1"/>
  <c r="L24" i="1"/>
  <c r="L26" i="1"/>
  <c r="L34" i="1"/>
  <c r="L36" i="1" s="1"/>
  <c r="S29" i="1"/>
  <c r="E36" i="1"/>
  <c r="L22" i="1"/>
  <c r="L25" i="1"/>
  <c r="L17" i="1"/>
  <c r="P22" i="1"/>
  <c r="P25" i="1"/>
  <c r="E27" i="1"/>
  <c r="P24" i="1"/>
  <c r="P26" i="1"/>
  <c r="S26" i="1" s="1"/>
  <c r="O30" i="1"/>
  <c r="S30" i="1" s="1"/>
  <c r="V30" i="1" s="1"/>
  <c r="O31" i="1"/>
  <c r="S31" i="1" s="1"/>
  <c r="O32" i="1"/>
  <c r="S32" i="1" s="1"/>
  <c r="V32" i="1" s="1"/>
  <c r="S33" i="1"/>
  <c r="O34" i="1"/>
  <c r="S34" i="1" s="1"/>
  <c r="V34" i="1" s="1"/>
  <c r="S22" i="1" l="1"/>
  <c r="V22" i="1" s="1"/>
  <c r="V33" i="1"/>
  <c r="V31" i="1"/>
  <c r="V29" i="1"/>
  <c r="V26" i="1"/>
  <c r="S25" i="1"/>
  <c r="V25" i="1" s="1"/>
  <c r="L27" i="1"/>
  <c r="L37" i="1" s="1"/>
  <c r="S24" i="1"/>
  <c r="V24" i="1" s="1"/>
  <c r="U27" i="1"/>
  <c r="J36" i="1"/>
  <c r="J37" i="1" s="1"/>
  <c r="E37" i="1"/>
  <c r="U36" i="1"/>
  <c r="O36" i="1"/>
  <c r="O37" i="1" s="1"/>
  <c r="S17" i="1"/>
  <c r="V17" i="1" s="1"/>
  <c r="P27" i="1"/>
  <c r="P37" i="1" s="1"/>
  <c r="R36" i="1"/>
  <c r="R37" i="1" s="1"/>
  <c r="T27" i="1"/>
  <c r="T37" i="1" s="1"/>
  <c r="U37" i="1" l="1"/>
  <c r="S36" i="1"/>
  <c r="W36" i="1" s="1"/>
  <c r="V36" i="1"/>
  <c r="S27" i="1"/>
  <c r="W27" i="1" s="1"/>
  <c r="V27" i="1"/>
  <c r="V37" i="1" s="1"/>
  <c r="S37" i="1" l="1"/>
  <c r="W37" i="1" s="1"/>
</calcChain>
</file>

<file path=xl/sharedStrings.xml><?xml version="1.0" encoding="utf-8"?>
<sst xmlns="http://schemas.openxmlformats.org/spreadsheetml/2006/main" count="49" uniqueCount="48">
  <si>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</si>
  <si>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</si>
  <si>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</si>
  <si>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</si>
  <si>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</si>
  <si>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</si>
  <si>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</si>
  <si>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</si>
  <si>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</si>
  <si>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</si>
  <si>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</si>
  <si>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</si>
  <si>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</si>
  <si>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</si>
  <si>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</si>
  <si>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</si>
  <si>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</si>
  <si>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</si>
  <si>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</si>
  <si>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</si>
  <si>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</si>
  <si>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</si>
  <si>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</si>
  <si>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</si>
  <si>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</t>
  </si>
  <si>
    <t>Музичний керівник</t>
  </si>
  <si>
    <t>Інструктор з фізкультури</t>
  </si>
  <si>
    <t>Практичний психолог</t>
  </si>
  <si>
    <t>Керівник гуртка</t>
  </si>
  <si>
    <t>Всього педзарплата</t>
  </si>
  <si>
    <t>Кухар</t>
  </si>
  <si>
    <t>Робітник з комплексного обслуговування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</si>
  <si>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</si>
  <si>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</si>
  <si>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</si>
  <si>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Двірник</t>
  </si>
  <si>
    <t>Сестра медична старша</t>
  </si>
  <si>
    <t>Всього МОП</t>
  </si>
  <si>
    <t>ВСЬОГО</t>
  </si>
  <si>
    <t>Головний бухгалтер</t>
  </si>
  <si>
    <t>Н.Л. Бутенко</t>
  </si>
  <si>
    <t>Фонд заробітної плати на липень-грудень місяць</t>
  </si>
  <si>
    <t>Річний фонд зарплати на липень-грудень місяць</t>
  </si>
  <si>
    <t>За складн. напруж. у роботі Рішення сесії 30%</t>
  </si>
  <si>
    <t>Доплата згідно Постанови №373(20%)</t>
  </si>
  <si>
    <t>Дошкільний навчальний заклад "Лелеченя"</t>
  </si>
  <si>
    <t>Додаток 2 до рішення Бучанської міської ради</t>
  </si>
  <si>
    <t>від "___" грудня 2020 року № _____-____-VIII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</si>
</sst>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0" fontId="2" fillId="0" borderId="12" xfId="1" applyFont="1" applyFill="1" applyBorder="1" applyAlignment="1">
      <alignment horizontal="center" vertical="top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/>
    </xf>
    <xf numFmtId="0" fontId="2" fillId="2" borderId="12" xfId="2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2" fontId="8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0" fontId="7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right" vertical="center" wrapText="1"/>
    </xf>
    <xf numFmtId="4" fontId="2" fillId="0" borderId="11" xfId="2" applyNumberFormat="1" applyFont="1" applyFill="1" applyBorder="1" applyAlignment="1">
      <alignment horizontal="right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2" fontId="2" fillId="0" borderId="6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tabSelected="1" view="pageBreakPreview" zoomScale="80" zoomScaleNormal="80" zoomScaleSheetLayoutView="80" workbookViewId="0">
      <selection activeCell="R2" sqref="R2:V2"/>
    </sheetView>
  </sheetViews>
  <sheetFormatPr defaultRowHeight="12.75" x14ac:dyDescent="0.2"/>
  <cols>
    <col min="1" max="1" width="3.7109375" style="39" customWidth="1"/>
    <col min="2" max="2" width="26" style="87" customWidth="1"/>
    <col min="3" max="3" width="8" style="87" customWidth="1"/>
    <col min="4" max="4" width="9.42578125" style="87" customWidth="1"/>
    <col min="5" max="5" width="11.28515625" style="87" customWidth="1"/>
    <col min="6" max="6" width="10.28515625" style="87" customWidth="1"/>
    <col min="7" max="7" width="10.7109375" style="87" customWidth="1"/>
    <col min="8" max="8" width="5.5703125" style="87" customWidth="1"/>
    <col min="9" max="9" width="8.7109375" style="87" customWidth="1"/>
    <col min="10" max="10" width="10.42578125" style="87" customWidth="1"/>
    <col min="11" max="11" width="4.5703125" style="87" customWidth="1"/>
    <col min="12" max="12" width="9.28515625" style="87" customWidth="1"/>
    <col min="13" max="13" width="9.7109375" style="87" customWidth="1"/>
    <col min="14" max="14" width="4.5703125" style="87" customWidth="1"/>
    <col min="15" max="15" width="9" style="87" customWidth="1"/>
    <col min="16" max="17" width="10" style="87" customWidth="1"/>
    <col min="18" max="18" width="10.42578125" style="87" customWidth="1"/>
    <col min="19" max="19" width="11.5703125" style="87" customWidth="1"/>
    <col min="20" max="20" width="10.5703125" style="87" customWidth="1"/>
    <col min="21" max="21" width="13.85546875" style="87" customWidth="1"/>
    <col min="22" max="22" width="15.28515625" style="87" customWidth="1"/>
    <col min="23" max="23" width="10" style="39" bestFit="1" customWidth="1"/>
    <col min="24" max="16384" width="9.140625" style="39"/>
  </cols>
  <sheetData>
    <row r="1" spans="1:24" s="1" customFormat="1" ht="1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4"/>
      <c r="T1" s="4"/>
      <c r="U1" s="5"/>
      <c r="V1" s="2"/>
    </row>
    <row r="2" spans="1:24" s="1" customFormat="1" ht="18.75" x14ac:dyDescent="0.3">
      <c r="B2" s="6"/>
      <c r="C2" s="2"/>
      <c r="D2" s="2"/>
      <c r="E2" s="7"/>
      <c r="F2" s="2"/>
      <c r="G2" s="2"/>
      <c r="H2" s="2"/>
      <c r="I2" s="2"/>
      <c r="J2" s="2"/>
      <c r="K2" s="2"/>
      <c r="L2" s="7"/>
      <c r="M2" s="2"/>
      <c r="N2" s="2"/>
      <c r="O2" s="2"/>
      <c r="P2" s="2"/>
      <c r="Q2" s="2"/>
      <c r="R2" s="163" t="s">
        <v>46</v>
      </c>
      <c r="S2" s="163"/>
      <c r="T2" s="163"/>
      <c r="U2" s="163"/>
      <c r="V2" s="163"/>
    </row>
    <row r="3" spans="1:24" s="1" customFormat="1" ht="1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7"/>
      <c r="M3" s="2"/>
      <c r="N3" s="2"/>
      <c r="O3" s="2"/>
      <c r="P3" s="2"/>
      <c r="Q3" s="2"/>
      <c r="R3" s="163" t="s">
        <v>47</v>
      </c>
      <c r="S3" s="163"/>
      <c r="T3" s="163"/>
      <c r="U3" s="163"/>
      <c r="V3" s="163"/>
    </row>
    <row r="4" spans="1:24" s="1" customFormat="1" ht="15" x14ac:dyDescent="0.25">
      <c r="A4" s="8"/>
      <c r="B4" s="9"/>
      <c r="C4" s="9"/>
      <c r="D4" s="9"/>
      <c r="E4" s="9"/>
      <c r="F4" s="10"/>
      <c r="G4" s="9"/>
      <c r="H4" s="9"/>
      <c r="I4" s="9"/>
      <c r="J4" s="9"/>
      <c r="K4" s="9"/>
      <c r="L4" s="11"/>
      <c r="M4" s="9"/>
      <c r="N4" s="9"/>
      <c r="O4" s="9"/>
      <c r="P4" s="9"/>
      <c r="Q4" s="9"/>
      <c r="R4" s="12"/>
      <c r="S4" s="12"/>
      <c r="T4" s="12"/>
      <c r="U4" s="12"/>
      <c r="V4" s="2"/>
    </row>
    <row r="5" spans="1:24" s="1" customFormat="1" ht="15" x14ac:dyDescent="0.25">
      <c r="A5" s="13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6"/>
      <c r="S5" s="4"/>
      <c r="T5" s="4"/>
      <c r="U5" s="5"/>
      <c r="V5" s="2"/>
    </row>
    <row r="6" spans="1:24" s="27" customFormat="1" ht="18.75" x14ac:dyDescent="0.3">
      <c r="A6" s="17" t="s">
        <v>0</v>
      </c>
      <c r="B6" s="18"/>
      <c r="C6" s="18"/>
      <c r="D6" s="19"/>
      <c r="E6" s="19"/>
      <c r="F6" s="140" t="s">
        <v>1</v>
      </c>
      <c r="G6" s="140"/>
      <c r="H6" s="140"/>
      <c r="I6" s="140"/>
      <c r="J6" s="140"/>
      <c r="K6" s="140"/>
      <c r="L6" s="140"/>
      <c r="M6" s="140"/>
      <c r="N6" s="19"/>
      <c r="O6" s="20"/>
      <c r="P6" s="20"/>
      <c r="Q6" s="20"/>
      <c r="R6" s="21"/>
      <c r="S6" s="22"/>
      <c r="T6" s="23"/>
      <c r="U6" s="24"/>
      <c r="V6" s="4"/>
      <c r="W6" s="25"/>
      <c r="X6" s="26"/>
    </row>
    <row r="7" spans="1:24" s="1" customFormat="1" ht="18.75" x14ac:dyDescent="0.2">
      <c r="A7" s="28"/>
      <c r="B7" s="2"/>
      <c r="C7" s="2"/>
      <c r="D7" s="29"/>
      <c r="E7" s="90" t="s">
        <v>45</v>
      </c>
      <c r="F7" s="30"/>
      <c r="G7" s="91"/>
      <c r="H7" s="30"/>
      <c r="I7" s="30"/>
      <c r="J7" s="30"/>
      <c r="K7" s="30"/>
      <c r="L7" s="30"/>
      <c r="M7" s="30"/>
      <c r="N7" s="29"/>
      <c r="O7" s="29"/>
      <c r="P7" s="29"/>
      <c r="Q7" s="29"/>
      <c r="R7" s="29"/>
      <c r="S7" s="29"/>
      <c r="T7" s="29"/>
      <c r="U7" s="31"/>
      <c r="V7" s="29"/>
      <c r="W7" s="26"/>
      <c r="X7" s="26"/>
    </row>
    <row r="8" spans="1:24" s="1" customFormat="1" ht="12.75" customHeight="1" x14ac:dyDescent="0.2">
      <c r="A8" s="141" t="s">
        <v>2</v>
      </c>
      <c r="B8" s="130"/>
      <c r="C8" s="130" t="s">
        <v>3</v>
      </c>
      <c r="D8" s="130" t="s">
        <v>4</v>
      </c>
      <c r="E8" s="130" t="s">
        <v>5</v>
      </c>
      <c r="F8" s="144" t="s">
        <v>6</v>
      </c>
      <c r="G8" s="145"/>
      <c r="H8" s="146"/>
      <c r="I8" s="153" t="s">
        <v>7</v>
      </c>
      <c r="J8" s="154"/>
      <c r="K8" s="154"/>
      <c r="L8" s="155"/>
      <c r="M8" s="144" t="s">
        <v>8</v>
      </c>
      <c r="N8" s="145"/>
      <c r="O8" s="146"/>
      <c r="P8" s="130" t="s">
        <v>44</v>
      </c>
      <c r="Q8" s="130" t="s">
        <v>9</v>
      </c>
      <c r="R8" s="130" t="s">
        <v>10</v>
      </c>
      <c r="S8" s="130" t="s">
        <v>41</v>
      </c>
      <c r="T8" s="130" t="s">
        <v>11</v>
      </c>
      <c r="U8" s="130" t="s">
        <v>12</v>
      </c>
      <c r="V8" s="102" t="s">
        <v>42</v>
      </c>
      <c r="W8" s="26"/>
      <c r="X8" s="26"/>
    </row>
    <row r="9" spans="1:24" s="1" customFormat="1" ht="12.75" hidden="1" customHeight="1" x14ac:dyDescent="0.2">
      <c r="A9" s="142"/>
      <c r="B9" s="131"/>
      <c r="C9" s="131"/>
      <c r="D9" s="131"/>
      <c r="E9" s="131"/>
      <c r="F9" s="147"/>
      <c r="G9" s="148"/>
      <c r="H9" s="149"/>
      <c r="I9" s="156"/>
      <c r="J9" s="157"/>
      <c r="K9" s="157"/>
      <c r="L9" s="158"/>
      <c r="M9" s="147"/>
      <c r="N9" s="148"/>
      <c r="O9" s="149"/>
      <c r="P9" s="131"/>
      <c r="Q9" s="131"/>
      <c r="R9" s="133"/>
      <c r="S9" s="131"/>
      <c r="T9" s="131"/>
      <c r="U9" s="131"/>
      <c r="V9" s="162"/>
      <c r="W9" s="26"/>
      <c r="X9" s="26"/>
    </row>
    <row r="10" spans="1:24" s="1" customFormat="1" x14ac:dyDescent="0.2">
      <c r="A10" s="142"/>
      <c r="B10" s="131"/>
      <c r="C10" s="131"/>
      <c r="D10" s="131"/>
      <c r="E10" s="131"/>
      <c r="F10" s="150"/>
      <c r="G10" s="151"/>
      <c r="H10" s="152"/>
      <c r="I10" s="159"/>
      <c r="J10" s="160"/>
      <c r="K10" s="160"/>
      <c r="L10" s="161"/>
      <c r="M10" s="150"/>
      <c r="N10" s="151"/>
      <c r="O10" s="152"/>
      <c r="P10" s="131"/>
      <c r="Q10" s="131"/>
      <c r="R10" s="133"/>
      <c r="S10" s="131"/>
      <c r="T10" s="131"/>
      <c r="U10" s="131"/>
      <c r="V10" s="162"/>
      <c r="W10" s="26"/>
      <c r="X10" s="26"/>
    </row>
    <row r="11" spans="1:24" s="1" customFormat="1" ht="12.75" customHeight="1" x14ac:dyDescent="0.2">
      <c r="A11" s="142"/>
      <c r="B11" s="131"/>
      <c r="C11" s="131"/>
      <c r="D11" s="131"/>
      <c r="E11" s="131"/>
      <c r="F11" s="130" t="s">
        <v>13</v>
      </c>
      <c r="G11" s="130" t="s">
        <v>14</v>
      </c>
      <c r="H11" s="130" t="s">
        <v>15</v>
      </c>
      <c r="I11" s="102" t="s">
        <v>16</v>
      </c>
      <c r="J11" s="102" t="s">
        <v>43</v>
      </c>
      <c r="K11" s="153" t="s">
        <v>17</v>
      </c>
      <c r="L11" s="155"/>
      <c r="M11" s="130" t="s">
        <v>18</v>
      </c>
      <c r="N11" s="144" t="s">
        <v>19</v>
      </c>
      <c r="O11" s="146"/>
      <c r="P11" s="131"/>
      <c r="Q11" s="131"/>
      <c r="R11" s="133"/>
      <c r="S11" s="131"/>
      <c r="T11" s="131"/>
      <c r="U11" s="131"/>
      <c r="V11" s="162"/>
      <c r="W11" s="26"/>
      <c r="X11" s="26"/>
    </row>
    <row r="12" spans="1:24" s="1" customFormat="1" x14ac:dyDescent="0.2">
      <c r="A12" s="142"/>
      <c r="B12" s="131"/>
      <c r="C12" s="131"/>
      <c r="D12" s="131"/>
      <c r="E12" s="131"/>
      <c r="F12" s="131"/>
      <c r="G12" s="131"/>
      <c r="H12" s="131"/>
      <c r="I12" s="162"/>
      <c r="J12" s="162"/>
      <c r="K12" s="156"/>
      <c r="L12" s="158"/>
      <c r="M12" s="131"/>
      <c r="N12" s="147"/>
      <c r="O12" s="149"/>
      <c r="P12" s="131"/>
      <c r="Q12" s="131"/>
      <c r="R12" s="133"/>
      <c r="S12" s="131"/>
      <c r="T12" s="131"/>
      <c r="U12" s="131"/>
      <c r="V12" s="162"/>
      <c r="W12" s="26"/>
      <c r="X12" s="26"/>
    </row>
    <row r="13" spans="1:24" s="1" customFormat="1" x14ac:dyDescent="0.2">
      <c r="A13" s="142"/>
      <c r="B13" s="131"/>
      <c r="C13" s="131"/>
      <c r="D13" s="131"/>
      <c r="E13" s="131"/>
      <c r="F13" s="131"/>
      <c r="G13" s="131"/>
      <c r="H13" s="131"/>
      <c r="I13" s="162"/>
      <c r="J13" s="162"/>
      <c r="K13" s="156"/>
      <c r="L13" s="158"/>
      <c r="M13" s="131"/>
      <c r="N13" s="147"/>
      <c r="O13" s="149"/>
      <c r="P13" s="131"/>
      <c r="Q13" s="131"/>
      <c r="R13" s="133"/>
      <c r="S13" s="131"/>
      <c r="T13" s="131"/>
      <c r="U13" s="131"/>
      <c r="V13" s="162"/>
      <c r="W13" s="26"/>
      <c r="X13" s="26"/>
    </row>
    <row r="14" spans="1:24" s="1" customFormat="1" x14ac:dyDescent="0.2">
      <c r="A14" s="142"/>
      <c r="B14" s="131"/>
      <c r="C14" s="131"/>
      <c r="D14" s="131"/>
      <c r="E14" s="131"/>
      <c r="F14" s="131"/>
      <c r="G14" s="131"/>
      <c r="H14" s="131"/>
      <c r="I14" s="162"/>
      <c r="J14" s="162"/>
      <c r="K14" s="159"/>
      <c r="L14" s="161"/>
      <c r="M14" s="131"/>
      <c r="N14" s="147"/>
      <c r="O14" s="149"/>
      <c r="P14" s="131"/>
      <c r="Q14" s="131"/>
      <c r="R14" s="133"/>
      <c r="S14" s="131"/>
      <c r="T14" s="131"/>
      <c r="U14" s="131"/>
      <c r="V14" s="162"/>
      <c r="W14" s="26"/>
      <c r="X14" s="26"/>
    </row>
    <row r="15" spans="1:24" s="1" customFormat="1" ht="9" customHeight="1" x14ac:dyDescent="0.2">
      <c r="A15" s="142"/>
      <c r="B15" s="131"/>
      <c r="C15" s="131"/>
      <c r="D15" s="131"/>
      <c r="E15" s="131"/>
      <c r="F15" s="131"/>
      <c r="G15" s="131"/>
      <c r="H15" s="131"/>
      <c r="I15" s="162"/>
      <c r="J15" s="162"/>
      <c r="K15" s="102" t="s">
        <v>20</v>
      </c>
      <c r="L15" s="102" t="s">
        <v>21</v>
      </c>
      <c r="M15" s="132"/>
      <c r="N15" s="150"/>
      <c r="O15" s="152"/>
      <c r="P15" s="131"/>
      <c r="Q15" s="131"/>
      <c r="R15" s="133"/>
      <c r="S15" s="131"/>
      <c r="T15" s="131"/>
      <c r="U15" s="131"/>
      <c r="V15" s="162"/>
      <c r="W15" s="26"/>
      <c r="X15" s="26"/>
    </row>
    <row r="16" spans="1:24" s="1" customFormat="1" ht="14.25" customHeight="1" x14ac:dyDescent="0.2">
      <c r="A16" s="143"/>
      <c r="B16" s="132"/>
      <c r="C16" s="132"/>
      <c r="D16" s="132"/>
      <c r="E16" s="132"/>
      <c r="F16" s="132"/>
      <c r="G16" s="132"/>
      <c r="H16" s="132"/>
      <c r="I16" s="103"/>
      <c r="J16" s="103"/>
      <c r="K16" s="103"/>
      <c r="L16" s="103"/>
      <c r="M16" s="32"/>
      <c r="N16" s="32" t="s">
        <v>20</v>
      </c>
      <c r="O16" s="32" t="s">
        <v>22</v>
      </c>
      <c r="P16" s="132"/>
      <c r="Q16" s="132"/>
      <c r="R16" s="134"/>
      <c r="S16" s="132"/>
      <c r="T16" s="132"/>
      <c r="U16" s="132"/>
      <c r="V16" s="103"/>
      <c r="W16" s="26"/>
      <c r="X16" s="26"/>
    </row>
    <row r="17" spans="1:24" s="26" customFormat="1" x14ac:dyDescent="0.2">
      <c r="A17" s="108">
        <v>1</v>
      </c>
      <c r="B17" s="110" t="s">
        <v>23</v>
      </c>
      <c r="C17" s="138">
        <v>1</v>
      </c>
      <c r="D17" s="114">
        <v>8878</v>
      </c>
      <c r="E17" s="114">
        <f>D17*C17</f>
        <v>8878</v>
      </c>
      <c r="F17" s="122"/>
      <c r="G17" s="114"/>
      <c r="H17" s="114"/>
      <c r="I17" s="100"/>
      <c r="J17" s="100">
        <f>(E17+F17+H17)*0.3</f>
        <v>2663.4</v>
      </c>
      <c r="K17" s="117">
        <v>30</v>
      </c>
      <c r="L17" s="94">
        <f>(E17+G17+F17+H17)*K17%</f>
        <v>2663.4</v>
      </c>
      <c r="M17" s="92"/>
      <c r="N17" s="92"/>
      <c r="O17" s="92"/>
      <c r="P17" s="92">
        <f>(E17+F17+G17+H17)*0.2</f>
        <v>1775.6000000000001</v>
      </c>
      <c r="Q17" s="92"/>
      <c r="R17" s="92"/>
      <c r="S17" s="92">
        <f>E17+F17+G17+H17+I17+J17+L17+P17</f>
        <v>15980.4</v>
      </c>
      <c r="T17" s="92">
        <f>E17</f>
        <v>8878</v>
      </c>
      <c r="U17" s="92">
        <f>E17</f>
        <v>8878</v>
      </c>
      <c r="V17" s="94">
        <f>(S17*6)+T17+U17</f>
        <v>113638.39999999999</v>
      </c>
      <c r="W17" s="33"/>
      <c r="X17" s="33"/>
    </row>
    <row r="18" spans="1:24" s="26" customFormat="1" ht="5.25" customHeight="1" x14ac:dyDescent="0.2">
      <c r="A18" s="109"/>
      <c r="B18" s="111"/>
      <c r="C18" s="139"/>
      <c r="D18" s="115"/>
      <c r="E18" s="115"/>
      <c r="F18" s="123"/>
      <c r="G18" s="115"/>
      <c r="H18" s="115"/>
      <c r="I18" s="101"/>
      <c r="J18" s="101"/>
      <c r="K18" s="118"/>
      <c r="L18" s="95"/>
      <c r="M18" s="93"/>
      <c r="N18" s="93"/>
      <c r="O18" s="93"/>
      <c r="P18" s="93"/>
      <c r="Q18" s="93"/>
      <c r="R18" s="116"/>
      <c r="S18" s="93"/>
      <c r="T18" s="93"/>
      <c r="U18" s="93"/>
      <c r="V18" s="95"/>
    </row>
    <row r="19" spans="1:24" s="26" customFormat="1" ht="9.75" customHeight="1" x14ac:dyDescent="0.2">
      <c r="A19" s="108">
        <v>2</v>
      </c>
      <c r="B19" s="110" t="s">
        <v>24</v>
      </c>
      <c r="C19" s="120">
        <v>1.55</v>
      </c>
      <c r="D19" s="114">
        <f>E19/C19</f>
        <v>5960.6129032258068</v>
      </c>
      <c r="E19" s="114">
        <f>5791*1+6269*0.55</f>
        <v>9238.9500000000007</v>
      </c>
      <c r="F19" s="114"/>
      <c r="G19" s="122"/>
      <c r="H19" s="114"/>
      <c r="I19" s="100"/>
      <c r="J19" s="100"/>
      <c r="K19" s="34">
        <v>10</v>
      </c>
      <c r="L19" s="35"/>
      <c r="M19" s="92"/>
      <c r="N19" s="92"/>
      <c r="O19" s="92"/>
      <c r="P19" s="92">
        <f>(E19+F19+G19+H19)*0.2</f>
        <v>1847.7900000000002</v>
      </c>
      <c r="Q19" s="36"/>
      <c r="R19" s="92"/>
      <c r="S19" s="92">
        <f>P19+L21+E19</f>
        <v>14001.825000000001</v>
      </c>
      <c r="T19" s="125">
        <f>E19</f>
        <v>9238.9500000000007</v>
      </c>
      <c r="U19" s="125">
        <f>E19</f>
        <v>9238.9500000000007</v>
      </c>
      <c r="V19" s="94">
        <f>(S19*6)+T19+U19</f>
        <v>102488.85</v>
      </c>
    </row>
    <row r="20" spans="1:24" s="26" customFormat="1" ht="6.75" customHeight="1" x14ac:dyDescent="0.2">
      <c r="A20" s="135"/>
      <c r="B20" s="136"/>
      <c r="C20" s="137"/>
      <c r="D20" s="129"/>
      <c r="E20" s="129"/>
      <c r="F20" s="129"/>
      <c r="G20" s="128"/>
      <c r="H20" s="129"/>
      <c r="I20" s="106"/>
      <c r="J20" s="106"/>
      <c r="K20" s="34">
        <v>20</v>
      </c>
      <c r="L20" s="35">
        <v>0</v>
      </c>
      <c r="M20" s="107"/>
      <c r="N20" s="107"/>
      <c r="O20" s="107"/>
      <c r="P20" s="107"/>
      <c r="Q20" s="37"/>
      <c r="R20" s="124"/>
      <c r="S20" s="107"/>
      <c r="T20" s="126"/>
      <c r="U20" s="126"/>
      <c r="V20" s="119"/>
    </row>
    <row r="21" spans="1:24" s="26" customFormat="1" ht="15" customHeight="1" x14ac:dyDescent="0.2">
      <c r="A21" s="109"/>
      <c r="B21" s="111"/>
      <c r="C21" s="121"/>
      <c r="D21" s="115"/>
      <c r="E21" s="115"/>
      <c r="F21" s="115"/>
      <c r="G21" s="123"/>
      <c r="H21" s="115"/>
      <c r="I21" s="101"/>
      <c r="J21" s="101"/>
      <c r="K21" s="34">
        <v>30</v>
      </c>
      <c r="L21" s="35">
        <f>6269*1.55*0.3</f>
        <v>2915.085</v>
      </c>
      <c r="M21" s="93"/>
      <c r="N21" s="93"/>
      <c r="O21" s="93"/>
      <c r="P21" s="93"/>
      <c r="Q21" s="38"/>
      <c r="R21" s="116"/>
      <c r="S21" s="93"/>
      <c r="T21" s="127"/>
      <c r="U21" s="127"/>
      <c r="V21" s="95"/>
    </row>
    <row r="22" spans="1:24" s="26" customFormat="1" ht="5.25" customHeight="1" x14ac:dyDescent="0.2">
      <c r="A22" s="108">
        <v>3</v>
      </c>
      <c r="B22" s="110" t="s">
        <v>25</v>
      </c>
      <c r="C22" s="120">
        <v>0.25</v>
      </c>
      <c r="D22" s="100">
        <v>5791</v>
      </c>
      <c r="E22" s="114">
        <f>D22*C22</f>
        <v>1447.75</v>
      </c>
      <c r="F22" s="122"/>
      <c r="G22" s="114"/>
      <c r="H22" s="114"/>
      <c r="I22" s="100"/>
      <c r="J22" s="100"/>
      <c r="K22" s="102">
        <v>30</v>
      </c>
      <c r="L22" s="94">
        <f>(E22+F22+G22)*0.3</f>
        <v>434.32499999999999</v>
      </c>
      <c r="M22" s="92"/>
      <c r="N22" s="92"/>
      <c r="O22" s="92"/>
      <c r="P22" s="92">
        <f>(E22+F22+G22+H22)*0.2</f>
        <v>289.55</v>
      </c>
      <c r="Q22" s="92"/>
      <c r="R22" s="92"/>
      <c r="S22" s="92">
        <f>E22+F22+G22+L22+P22+Q22</f>
        <v>2171.625</v>
      </c>
      <c r="T22" s="92">
        <f>E22</f>
        <v>1447.75</v>
      </c>
      <c r="U22" s="92">
        <f>E22</f>
        <v>1447.75</v>
      </c>
      <c r="V22" s="94">
        <f>S22*6+T22+U22</f>
        <v>15925.25</v>
      </c>
      <c r="W22" s="39"/>
      <c r="X22" s="39"/>
    </row>
    <row r="23" spans="1:24" s="26" customFormat="1" ht="7.5" customHeight="1" x14ac:dyDescent="0.2">
      <c r="A23" s="109"/>
      <c r="B23" s="111"/>
      <c r="C23" s="121"/>
      <c r="D23" s="101"/>
      <c r="E23" s="115"/>
      <c r="F23" s="123"/>
      <c r="G23" s="115"/>
      <c r="H23" s="115"/>
      <c r="I23" s="101"/>
      <c r="J23" s="101"/>
      <c r="K23" s="103"/>
      <c r="L23" s="95"/>
      <c r="M23" s="93"/>
      <c r="N23" s="93"/>
      <c r="O23" s="93"/>
      <c r="P23" s="93"/>
      <c r="Q23" s="93"/>
      <c r="R23" s="116"/>
      <c r="S23" s="93"/>
      <c r="T23" s="93"/>
      <c r="U23" s="93"/>
      <c r="V23" s="95"/>
      <c r="W23" s="39"/>
      <c r="X23" s="39"/>
    </row>
    <row r="24" spans="1:24" s="26" customFormat="1" ht="12.75" customHeight="1" x14ac:dyDescent="0.2">
      <c r="A24" s="40">
        <v>4</v>
      </c>
      <c r="B24" s="41" t="s">
        <v>26</v>
      </c>
      <c r="C24" s="42">
        <v>0.125</v>
      </c>
      <c r="D24" s="43">
        <v>6746</v>
      </c>
      <c r="E24" s="44">
        <f>D24*C24</f>
        <v>843.25</v>
      </c>
      <c r="F24" s="44"/>
      <c r="G24" s="43"/>
      <c r="H24" s="43"/>
      <c r="I24" s="45"/>
      <c r="J24" s="45"/>
      <c r="K24" s="46">
        <v>30</v>
      </c>
      <c r="L24" s="35">
        <f>E24*0.3</f>
        <v>252.97499999999999</v>
      </c>
      <c r="M24" s="47"/>
      <c r="N24" s="47"/>
      <c r="O24" s="47"/>
      <c r="P24" s="47">
        <f>(E24+F24+G24+H24)*0.2</f>
        <v>168.65</v>
      </c>
      <c r="Q24" s="47"/>
      <c r="R24" s="47"/>
      <c r="S24" s="47">
        <f>E24+L24+P24</f>
        <v>1264.875</v>
      </c>
      <c r="T24" s="47">
        <f>E24</f>
        <v>843.25</v>
      </c>
      <c r="U24" s="47">
        <f>E24</f>
        <v>843.25</v>
      </c>
      <c r="V24" s="35">
        <f>S24*6+T24+U24</f>
        <v>9275.75</v>
      </c>
      <c r="W24" s="39"/>
      <c r="X24" s="39"/>
    </row>
    <row r="25" spans="1:24" s="26" customFormat="1" ht="11.25" customHeight="1" x14ac:dyDescent="0.2">
      <c r="A25" s="48">
        <v>5</v>
      </c>
      <c r="B25" s="41" t="s">
        <v>27</v>
      </c>
      <c r="C25" s="42">
        <v>0.5</v>
      </c>
      <c r="D25" s="43">
        <v>7701</v>
      </c>
      <c r="E25" s="44">
        <f>D25*C25</f>
        <v>3850.5</v>
      </c>
      <c r="F25" s="44"/>
      <c r="G25" s="43"/>
      <c r="H25" s="43"/>
      <c r="I25" s="45"/>
      <c r="J25" s="45"/>
      <c r="K25" s="46">
        <v>30</v>
      </c>
      <c r="L25" s="35">
        <f>E25*0.5*0.3</f>
        <v>577.57499999999993</v>
      </c>
      <c r="M25" s="47"/>
      <c r="N25" s="47"/>
      <c r="O25" s="47"/>
      <c r="P25" s="47">
        <f>(E25+F25+G25+H25)*0.2</f>
        <v>770.1</v>
      </c>
      <c r="Q25" s="47"/>
      <c r="R25" s="49"/>
      <c r="S25" s="47">
        <f>E25+L25+P25</f>
        <v>5198.1750000000002</v>
      </c>
      <c r="T25" s="47">
        <f>E25</f>
        <v>3850.5</v>
      </c>
      <c r="U25" s="47">
        <f>E25</f>
        <v>3850.5</v>
      </c>
      <c r="V25" s="35">
        <f>S25*6+T25+U25</f>
        <v>38890.050000000003</v>
      </c>
      <c r="W25" s="39"/>
      <c r="X25" s="39"/>
    </row>
    <row r="26" spans="1:24" s="26" customFormat="1" ht="12.75" customHeight="1" x14ac:dyDescent="0.2">
      <c r="A26" s="50">
        <v>6</v>
      </c>
      <c r="B26" s="41" t="s">
        <v>28</v>
      </c>
      <c r="C26" s="51">
        <v>0.125</v>
      </c>
      <c r="D26" s="43">
        <v>6746</v>
      </c>
      <c r="E26" s="43">
        <f>D26*C26</f>
        <v>843.25</v>
      </c>
      <c r="F26" s="43"/>
      <c r="G26" s="43"/>
      <c r="H26" s="43"/>
      <c r="I26" s="45"/>
      <c r="J26" s="45"/>
      <c r="K26" s="46">
        <v>30</v>
      </c>
      <c r="L26" s="35">
        <f>E26*0.3</f>
        <v>252.97499999999999</v>
      </c>
      <c r="M26" s="52"/>
      <c r="N26" s="52"/>
      <c r="O26" s="52"/>
      <c r="P26" s="47">
        <f>(E26+F26+G26+H26)*0.2</f>
        <v>168.65</v>
      </c>
      <c r="Q26" s="47"/>
      <c r="R26" s="47"/>
      <c r="S26" s="47">
        <f>E26+L26+P26+F26</f>
        <v>1264.875</v>
      </c>
      <c r="T26" s="53">
        <f>E26</f>
        <v>843.25</v>
      </c>
      <c r="U26" s="53">
        <f>E26</f>
        <v>843.25</v>
      </c>
      <c r="V26" s="35">
        <f>S26*6+T26+U26</f>
        <v>9275.75</v>
      </c>
      <c r="W26" s="39"/>
      <c r="X26" s="39"/>
    </row>
    <row r="27" spans="1:24" s="26" customFormat="1" ht="26.25" customHeight="1" x14ac:dyDescent="0.2">
      <c r="A27" s="54"/>
      <c r="B27" s="55" t="s">
        <v>29</v>
      </c>
      <c r="C27" s="56">
        <f t="shared" ref="C27:J27" si="0">SUM(C17:C26)</f>
        <v>3.55</v>
      </c>
      <c r="D27" s="56">
        <f t="shared" si="0"/>
        <v>41822.612903225803</v>
      </c>
      <c r="E27" s="56">
        <f t="shared" si="0"/>
        <v>25101.7</v>
      </c>
      <c r="F27" s="56">
        <f t="shared" si="0"/>
        <v>0</v>
      </c>
      <c r="G27" s="56">
        <f t="shared" si="0"/>
        <v>0</v>
      </c>
      <c r="H27" s="56">
        <f t="shared" si="0"/>
        <v>0</v>
      </c>
      <c r="I27" s="56">
        <f t="shared" si="0"/>
        <v>0</v>
      </c>
      <c r="J27" s="56">
        <f t="shared" si="0"/>
        <v>2663.4</v>
      </c>
      <c r="K27" s="56"/>
      <c r="L27" s="56">
        <f t="shared" ref="L27:V27" si="1">SUM(L17:L26)</f>
        <v>7096.3350000000009</v>
      </c>
      <c r="M27" s="56">
        <f t="shared" si="1"/>
        <v>0</v>
      </c>
      <c r="N27" s="56">
        <f t="shared" si="1"/>
        <v>0</v>
      </c>
      <c r="O27" s="56">
        <f t="shared" si="1"/>
        <v>0</v>
      </c>
      <c r="P27" s="56">
        <f t="shared" si="1"/>
        <v>5020.34</v>
      </c>
      <c r="Q27" s="56">
        <f t="shared" si="1"/>
        <v>0</v>
      </c>
      <c r="R27" s="56">
        <f t="shared" si="1"/>
        <v>0</v>
      </c>
      <c r="S27" s="56">
        <f t="shared" si="1"/>
        <v>39881.775000000001</v>
      </c>
      <c r="T27" s="56">
        <f t="shared" si="1"/>
        <v>25101.7</v>
      </c>
      <c r="U27" s="56">
        <f t="shared" si="1"/>
        <v>25101.7</v>
      </c>
      <c r="V27" s="56">
        <f t="shared" si="1"/>
        <v>289494.05</v>
      </c>
      <c r="W27" s="39">
        <f>S27*6+T27+U27</f>
        <v>289494.05000000005</v>
      </c>
      <c r="X27" s="39"/>
    </row>
    <row r="28" spans="1:24" s="26" customFormat="1" ht="12.75" customHeight="1" x14ac:dyDescent="0.2">
      <c r="A28" s="57">
        <v>1</v>
      </c>
      <c r="B28" s="58" t="s">
        <v>30</v>
      </c>
      <c r="C28" s="51">
        <v>1</v>
      </c>
      <c r="D28" s="43">
        <v>3674</v>
      </c>
      <c r="E28" s="43">
        <f t="shared" ref="E28:E34" si="2">D28*C28</f>
        <v>3674</v>
      </c>
      <c r="F28" s="43"/>
      <c r="G28" s="43"/>
      <c r="H28" s="43"/>
      <c r="I28" s="45"/>
      <c r="J28" s="45"/>
      <c r="K28" s="34"/>
      <c r="L28" s="59"/>
      <c r="M28" s="52"/>
      <c r="N28" s="60">
        <v>4</v>
      </c>
      <c r="O28" s="52">
        <f>E28*N28/100</f>
        <v>146.96</v>
      </c>
      <c r="P28" s="47"/>
      <c r="Q28" s="47"/>
      <c r="R28" s="47">
        <f t="shared" ref="R28:R33" si="3">6500*C28-(E28+F28+J28+L28)</f>
        <v>2826</v>
      </c>
      <c r="S28" s="47">
        <f t="shared" ref="S28:S32" si="4">E28+J28+F28+M28+O28+R28</f>
        <v>6646.96</v>
      </c>
      <c r="T28" s="47"/>
      <c r="U28" s="61">
        <f t="shared" ref="U28:U34" si="5">E28</f>
        <v>3674</v>
      </c>
      <c r="V28" s="35">
        <f t="shared" ref="V28:V34" si="6">S28*6+U28</f>
        <v>43555.76</v>
      </c>
      <c r="W28" s="39"/>
      <c r="X28" s="39"/>
    </row>
    <row r="29" spans="1:24" s="26" customFormat="1" ht="30" customHeight="1" x14ac:dyDescent="0.2">
      <c r="A29" s="57">
        <v>2</v>
      </c>
      <c r="B29" s="41" t="s">
        <v>31</v>
      </c>
      <c r="C29" s="51">
        <v>0.5</v>
      </c>
      <c r="D29" s="43">
        <v>4745</v>
      </c>
      <c r="E29" s="43">
        <f t="shared" si="2"/>
        <v>2372.5</v>
      </c>
      <c r="F29" s="43"/>
      <c r="G29" s="43"/>
      <c r="H29" s="43"/>
      <c r="I29" s="45"/>
      <c r="J29" s="45"/>
      <c r="K29" s="34"/>
      <c r="L29" s="59"/>
      <c r="M29" s="52"/>
      <c r="N29" s="60"/>
      <c r="O29" s="52"/>
      <c r="P29" s="47"/>
      <c r="Q29" s="47"/>
      <c r="R29" s="47">
        <f t="shared" si="3"/>
        <v>877.5</v>
      </c>
      <c r="S29" s="47">
        <f t="shared" si="4"/>
        <v>3250</v>
      </c>
      <c r="T29" s="47"/>
      <c r="U29" s="61">
        <f t="shared" si="5"/>
        <v>2372.5</v>
      </c>
      <c r="V29" s="35">
        <f t="shared" si="6"/>
        <v>21872.5</v>
      </c>
      <c r="W29" s="39"/>
      <c r="X29" s="39"/>
    </row>
    <row r="30" spans="1:24" s="26" customFormat="1" ht="25.5" customHeight="1" x14ac:dyDescent="0.2">
      <c r="A30" s="57">
        <v>3</v>
      </c>
      <c r="B30" s="41" t="s">
        <v>32</v>
      </c>
      <c r="C30" s="62">
        <v>0.25</v>
      </c>
      <c r="D30" s="45">
        <v>3153</v>
      </c>
      <c r="E30" s="45">
        <f t="shared" si="2"/>
        <v>788.25</v>
      </c>
      <c r="F30" s="45"/>
      <c r="G30" s="45"/>
      <c r="H30" s="45"/>
      <c r="I30" s="45"/>
      <c r="J30" s="45"/>
      <c r="K30" s="34"/>
      <c r="L30" s="59"/>
      <c r="M30" s="52"/>
      <c r="N30" s="60">
        <v>4</v>
      </c>
      <c r="O30" s="52">
        <f>E30*N30%</f>
        <v>31.53</v>
      </c>
      <c r="P30" s="47"/>
      <c r="Q30" s="47"/>
      <c r="R30" s="47">
        <f t="shared" si="3"/>
        <v>836.75</v>
      </c>
      <c r="S30" s="47">
        <f t="shared" si="4"/>
        <v>1656.53</v>
      </c>
      <c r="T30" s="47"/>
      <c r="U30" s="61">
        <f t="shared" si="5"/>
        <v>788.25</v>
      </c>
      <c r="V30" s="35">
        <f t="shared" si="6"/>
        <v>10727.43</v>
      </c>
      <c r="W30" s="39"/>
      <c r="X30" s="39"/>
    </row>
    <row r="31" spans="1:24" s="26" customFormat="1" ht="27.75" customHeight="1" x14ac:dyDescent="0.2">
      <c r="A31" s="57">
        <v>4</v>
      </c>
      <c r="B31" s="41" t="s">
        <v>33</v>
      </c>
      <c r="C31" s="62">
        <v>1</v>
      </c>
      <c r="D31" s="45">
        <v>3153</v>
      </c>
      <c r="E31" s="45">
        <f t="shared" si="2"/>
        <v>3153</v>
      </c>
      <c r="F31" s="45"/>
      <c r="G31" s="45"/>
      <c r="H31" s="45"/>
      <c r="I31" s="45"/>
      <c r="J31" s="45"/>
      <c r="K31" s="34"/>
      <c r="L31" s="59"/>
      <c r="M31" s="52"/>
      <c r="N31" s="60">
        <v>10</v>
      </c>
      <c r="O31" s="52">
        <f>E31*N31%</f>
        <v>315.3</v>
      </c>
      <c r="P31" s="47"/>
      <c r="Q31" s="47"/>
      <c r="R31" s="47">
        <f t="shared" si="3"/>
        <v>3347</v>
      </c>
      <c r="S31" s="47">
        <f t="shared" si="4"/>
        <v>6815.3</v>
      </c>
      <c r="T31" s="47"/>
      <c r="U31" s="61">
        <f t="shared" si="5"/>
        <v>3153</v>
      </c>
      <c r="V31" s="35">
        <f t="shared" si="6"/>
        <v>44044.800000000003</v>
      </c>
      <c r="W31" s="39"/>
      <c r="X31" s="39"/>
    </row>
    <row r="32" spans="1:24" s="26" customFormat="1" ht="15" customHeight="1" x14ac:dyDescent="0.2">
      <c r="A32" s="57">
        <v>5</v>
      </c>
      <c r="B32" s="41" t="s">
        <v>34</v>
      </c>
      <c r="C32" s="62">
        <v>1</v>
      </c>
      <c r="D32" s="45">
        <v>4195</v>
      </c>
      <c r="E32" s="45">
        <f t="shared" si="2"/>
        <v>4195</v>
      </c>
      <c r="F32" s="45"/>
      <c r="G32" s="45"/>
      <c r="H32" s="45"/>
      <c r="I32" s="45"/>
      <c r="J32" s="45"/>
      <c r="K32" s="34"/>
      <c r="L32" s="59"/>
      <c r="M32" s="52"/>
      <c r="N32" s="60">
        <v>10</v>
      </c>
      <c r="O32" s="52">
        <f>E32*N32%</f>
        <v>419.5</v>
      </c>
      <c r="P32" s="47"/>
      <c r="Q32" s="47"/>
      <c r="R32" s="47">
        <f t="shared" si="3"/>
        <v>2305</v>
      </c>
      <c r="S32" s="47">
        <f t="shared" si="4"/>
        <v>6919.5</v>
      </c>
      <c r="T32" s="47"/>
      <c r="U32" s="61">
        <f t="shared" si="5"/>
        <v>4195</v>
      </c>
      <c r="V32" s="35">
        <f t="shared" si="6"/>
        <v>45712</v>
      </c>
      <c r="W32" s="39"/>
      <c r="X32" s="39"/>
    </row>
    <row r="33" spans="1:24" s="26" customFormat="1" ht="12" customHeight="1" x14ac:dyDescent="0.2">
      <c r="A33" s="57">
        <v>6</v>
      </c>
      <c r="B33" s="41" t="s">
        <v>35</v>
      </c>
      <c r="C33" s="62">
        <v>0.5</v>
      </c>
      <c r="D33" s="45">
        <v>2893</v>
      </c>
      <c r="E33" s="45">
        <f t="shared" si="2"/>
        <v>1446.5</v>
      </c>
      <c r="F33" s="45"/>
      <c r="G33" s="45"/>
      <c r="H33" s="45"/>
      <c r="I33" s="45"/>
      <c r="J33" s="45"/>
      <c r="K33" s="34"/>
      <c r="L33" s="59"/>
      <c r="M33" s="59"/>
      <c r="N33" s="59"/>
      <c r="O33" s="59"/>
      <c r="P33" s="35"/>
      <c r="Q33" s="35"/>
      <c r="R33" s="35">
        <f t="shared" si="3"/>
        <v>1803.5</v>
      </c>
      <c r="S33" s="35">
        <f>E33+J33+F33+M33+O33+R33</f>
        <v>3250</v>
      </c>
      <c r="T33" s="35"/>
      <c r="U33" s="61">
        <f t="shared" si="5"/>
        <v>1446.5</v>
      </c>
      <c r="V33" s="35">
        <f t="shared" si="6"/>
        <v>20946.5</v>
      </c>
      <c r="W33" s="39"/>
      <c r="X33" s="39"/>
    </row>
    <row r="34" spans="1:24" s="26" customFormat="1" ht="9.75" customHeight="1" x14ac:dyDescent="0.2">
      <c r="A34" s="108">
        <v>7</v>
      </c>
      <c r="B34" s="110" t="s">
        <v>36</v>
      </c>
      <c r="C34" s="112">
        <v>0.5</v>
      </c>
      <c r="D34" s="100">
        <v>5005</v>
      </c>
      <c r="E34" s="100">
        <f t="shared" si="2"/>
        <v>2502.5</v>
      </c>
      <c r="F34" s="114"/>
      <c r="G34" s="100"/>
      <c r="H34" s="100"/>
      <c r="I34" s="100"/>
      <c r="J34" s="100"/>
      <c r="K34" s="102">
        <v>30</v>
      </c>
      <c r="L34" s="94">
        <f>E34*0.3</f>
        <v>750.75</v>
      </c>
      <c r="M34" s="104"/>
      <c r="N34" s="63">
        <v>10</v>
      </c>
      <c r="O34" s="59">
        <f>E34*10%</f>
        <v>250.25</v>
      </c>
      <c r="P34" s="94"/>
      <c r="Q34" s="64"/>
      <c r="R34" s="94"/>
      <c r="S34" s="94">
        <f>E34+L34+O34+O35+P34+R34+R35</f>
        <v>3753.75</v>
      </c>
      <c r="T34" s="96"/>
      <c r="U34" s="98">
        <f t="shared" si="5"/>
        <v>2502.5</v>
      </c>
      <c r="V34" s="94">
        <f t="shared" si="6"/>
        <v>25025</v>
      </c>
      <c r="W34" s="39"/>
      <c r="X34" s="39"/>
    </row>
    <row r="35" spans="1:24" s="26" customFormat="1" ht="11.25" customHeight="1" x14ac:dyDescent="0.2">
      <c r="A35" s="109"/>
      <c r="B35" s="111"/>
      <c r="C35" s="113"/>
      <c r="D35" s="101"/>
      <c r="E35" s="101"/>
      <c r="F35" s="115"/>
      <c r="G35" s="101"/>
      <c r="H35" s="101"/>
      <c r="I35" s="101"/>
      <c r="J35" s="101"/>
      <c r="K35" s="103"/>
      <c r="L35" s="95"/>
      <c r="M35" s="105"/>
      <c r="N35" s="63">
        <v>10</v>
      </c>
      <c r="O35" s="59">
        <f>E34*10%</f>
        <v>250.25</v>
      </c>
      <c r="P35" s="95"/>
      <c r="Q35" s="65"/>
      <c r="R35" s="95"/>
      <c r="S35" s="95"/>
      <c r="T35" s="97"/>
      <c r="U35" s="99"/>
      <c r="V35" s="95"/>
      <c r="W35" s="39"/>
      <c r="X35" s="39"/>
    </row>
    <row r="36" spans="1:24" s="28" customFormat="1" ht="14.25" x14ac:dyDescent="0.2">
      <c r="A36" s="66"/>
      <c r="B36" s="67" t="s">
        <v>37</v>
      </c>
      <c r="C36" s="68">
        <f>SUM(C28:C35)</f>
        <v>4.75</v>
      </c>
      <c r="D36" s="68"/>
      <c r="E36" s="69">
        <f t="shared" ref="E36:J36" si="7">SUM(E28:E35)</f>
        <v>18131.75</v>
      </c>
      <c r="F36" s="70">
        <f t="shared" si="7"/>
        <v>0</v>
      </c>
      <c r="G36" s="69">
        <f t="shared" si="7"/>
        <v>0</v>
      </c>
      <c r="H36" s="69">
        <f t="shared" si="7"/>
        <v>0</v>
      </c>
      <c r="I36" s="70">
        <f t="shared" si="7"/>
        <v>0</v>
      </c>
      <c r="J36" s="70">
        <f t="shared" si="7"/>
        <v>0</v>
      </c>
      <c r="K36" s="70"/>
      <c r="L36" s="70">
        <f>SUM(L28:L35)</f>
        <v>750.75</v>
      </c>
      <c r="M36" s="70">
        <f>SUM(M28:M35)</f>
        <v>0</v>
      </c>
      <c r="N36" s="70"/>
      <c r="O36" s="70">
        <f t="shared" ref="O36:V36" si="8">SUM(O28:O35)</f>
        <v>1413.79</v>
      </c>
      <c r="P36" s="70">
        <f t="shared" si="8"/>
        <v>0</v>
      </c>
      <c r="Q36" s="70">
        <f t="shared" si="8"/>
        <v>0</v>
      </c>
      <c r="R36" s="70">
        <f t="shared" si="8"/>
        <v>11995.75</v>
      </c>
      <c r="S36" s="70">
        <f t="shared" si="8"/>
        <v>32292.04</v>
      </c>
      <c r="T36" s="70">
        <f t="shared" si="8"/>
        <v>0</v>
      </c>
      <c r="U36" s="69">
        <f t="shared" si="8"/>
        <v>18131.75</v>
      </c>
      <c r="V36" s="69">
        <f t="shared" si="8"/>
        <v>211883.99</v>
      </c>
      <c r="W36" s="39">
        <f>S36*6</f>
        <v>193752.24</v>
      </c>
      <c r="X36" s="39"/>
    </row>
    <row r="37" spans="1:24" s="1" customFormat="1" x14ac:dyDescent="0.2">
      <c r="A37" s="54"/>
      <c r="B37" s="71" t="s">
        <v>38</v>
      </c>
      <c r="C37" s="72">
        <f>C27+C36</f>
        <v>8.3000000000000007</v>
      </c>
      <c r="D37" s="72"/>
      <c r="E37" s="73">
        <f t="shared" ref="E37:J37" si="9">E27+E36</f>
        <v>43233.45</v>
      </c>
      <c r="F37" s="74">
        <f t="shared" si="9"/>
        <v>0</v>
      </c>
      <c r="G37" s="73">
        <f t="shared" si="9"/>
        <v>0</v>
      </c>
      <c r="H37" s="73">
        <f t="shared" si="9"/>
        <v>0</v>
      </c>
      <c r="I37" s="73">
        <f t="shared" si="9"/>
        <v>0</v>
      </c>
      <c r="J37" s="73">
        <f t="shared" si="9"/>
        <v>2663.4</v>
      </c>
      <c r="K37" s="73"/>
      <c r="L37" s="73">
        <f>L27+L36</f>
        <v>7847.0850000000009</v>
      </c>
      <c r="M37" s="73">
        <f>M27+M36</f>
        <v>0</v>
      </c>
      <c r="N37" s="73"/>
      <c r="O37" s="73">
        <f t="shared" ref="O37:V37" si="10">O27+O36</f>
        <v>1413.79</v>
      </c>
      <c r="P37" s="73">
        <f t="shared" si="10"/>
        <v>5020.34</v>
      </c>
      <c r="Q37" s="73">
        <f t="shared" si="10"/>
        <v>0</v>
      </c>
      <c r="R37" s="73">
        <f t="shared" si="10"/>
        <v>11995.75</v>
      </c>
      <c r="S37" s="73">
        <f t="shared" si="10"/>
        <v>72173.815000000002</v>
      </c>
      <c r="T37" s="73">
        <f t="shared" si="10"/>
        <v>25101.7</v>
      </c>
      <c r="U37" s="73">
        <f t="shared" si="10"/>
        <v>43233.45</v>
      </c>
      <c r="V37" s="73">
        <f t="shared" si="10"/>
        <v>501378.04</v>
      </c>
      <c r="W37" s="39">
        <f>S37*6+T37+U37</f>
        <v>501378.04000000004</v>
      </c>
      <c r="X37" s="39"/>
    </row>
    <row r="38" spans="1:24" s="1" customFormat="1" x14ac:dyDescent="0.2">
      <c r="A38" s="75"/>
      <c r="B38" s="76"/>
      <c r="C38" s="77"/>
      <c r="D38" s="77"/>
      <c r="E38" s="77"/>
      <c r="F38" s="78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39"/>
      <c r="X38" s="39"/>
    </row>
    <row r="39" spans="1:24" s="1" customFormat="1" x14ac:dyDescent="0.2">
      <c r="A39" s="75"/>
      <c r="B39" s="76"/>
      <c r="C39" s="77"/>
      <c r="D39" s="77"/>
      <c r="E39" s="77"/>
      <c r="F39" s="78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39"/>
      <c r="X39" s="39"/>
    </row>
    <row r="40" spans="1:24" s="1" customFormat="1" x14ac:dyDescent="0.2">
      <c r="A40" s="75"/>
      <c r="B40" s="76"/>
      <c r="C40" s="77"/>
      <c r="D40" s="77"/>
      <c r="E40" s="77"/>
      <c r="F40" s="78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39"/>
      <c r="X40" s="39"/>
    </row>
    <row r="41" spans="1:24" s="28" customFormat="1" ht="14.25" x14ac:dyDescent="0.2">
      <c r="A41" s="79"/>
      <c r="B41" s="16"/>
      <c r="C41" s="79"/>
      <c r="D41" s="80"/>
      <c r="E41" s="80"/>
      <c r="F41" s="81"/>
      <c r="G41" s="82"/>
      <c r="H41" s="79"/>
      <c r="I41" s="79"/>
      <c r="J41" s="79"/>
      <c r="K41" s="16" t="s">
        <v>39</v>
      </c>
      <c r="L41" s="16"/>
      <c r="M41" s="83"/>
      <c r="N41" s="83"/>
      <c r="O41" s="80"/>
      <c r="P41" s="16" t="s">
        <v>40</v>
      </c>
      <c r="Q41" s="16"/>
      <c r="R41" s="84"/>
      <c r="S41" s="85"/>
      <c r="T41" s="85"/>
      <c r="U41" s="85"/>
      <c r="V41" s="85"/>
      <c r="W41" s="39"/>
      <c r="X41" s="39"/>
    </row>
    <row r="42" spans="1:24" s="1" customForma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9"/>
      <c r="X42" s="39"/>
    </row>
    <row r="45" spans="1:24" x14ac:dyDescent="0.2">
      <c r="B45" s="86"/>
      <c r="E45" s="88"/>
      <c r="O45" s="88"/>
    </row>
    <row r="46" spans="1:24" x14ac:dyDescent="0.2">
      <c r="O46" s="88"/>
      <c r="S46" s="89"/>
    </row>
    <row r="47" spans="1:24" x14ac:dyDescent="0.2">
      <c r="E47" s="88"/>
      <c r="R47" s="88"/>
      <c r="S47" s="89"/>
    </row>
    <row r="49" spans="18:18" x14ac:dyDescent="0.2">
      <c r="R49" s="89"/>
    </row>
    <row r="50" spans="18:18" x14ac:dyDescent="0.2">
      <c r="R50" s="88"/>
    </row>
    <row r="51" spans="18:18" x14ac:dyDescent="0.2">
      <c r="R51" s="88"/>
    </row>
  </sheetData>
  <mergeCells count="110">
    <mergeCell ref="R2:V2"/>
    <mergeCell ref="R3:V3"/>
    <mergeCell ref="N22:N23"/>
    <mergeCell ref="O22:O23"/>
    <mergeCell ref="S34:S35"/>
    <mergeCell ref="T34:T35"/>
    <mergeCell ref="U34:U35"/>
    <mergeCell ref="V34:V35"/>
    <mergeCell ref="J34:J35"/>
    <mergeCell ref="K34:K35"/>
    <mergeCell ref="L34:L35"/>
    <mergeCell ref="M34:M35"/>
    <mergeCell ref="P34:P35"/>
    <mergeCell ref="R34:R35"/>
    <mergeCell ref="P8:P16"/>
    <mergeCell ref="Q8:Q16"/>
    <mergeCell ref="R8:R16"/>
    <mergeCell ref="S8:S16"/>
    <mergeCell ref="T8:T16"/>
    <mergeCell ref="U8:U16"/>
    <mergeCell ref="P17:P18"/>
    <mergeCell ref="Q17:Q18"/>
    <mergeCell ref="R17:R18"/>
    <mergeCell ref="S17:S18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V19:V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O19:O21"/>
    <mergeCell ref="P19:P21"/>
    <mergeCell ref="R19:R21"/>
    <mergeCell ref="S19:S21"/>
    <mergeCell ref="T19:T21"/>
    <mergeCell ref="U19:U21"/>
    <mergeCell ref="G19:G21"/>
    <mergeCell ref="H19:H21"/>
    <mergeCell ref="I19:I21"/>
    <mergeCell ref="J19:J21"/>
    <mergeCell ref="M19:M21"/>
    <mergeCell ref="N19:N21"/>
    <mergeCell ref="V22:V23"/>
    <mergeCell ref="P22:P23"/>
    <mergeCell ref="A19:A21"/>
    <mergeCell ref="B19:B21"/>
    <mergeCell ref="C19:C21"/>
    <mergeCell ref="D19:D21"/>
    <mergeCell ref="E19:E21"/>
    <mergeCell ref="F19:F21"/>
    <mergeCell ref="M17:M18"/>
    <mergeCell ref="N17:N18"/>
    <mergeCell ref="O17:O18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T17:T18"/>
    <mergeCell ref="U17:U18"/>
    <mergeCell ref="V17:V18"/>
    <mergeCell ref="F6:M6"/>
    <mergeCell ref="A8:A16"/>
    <mergeCell ref="B8:B16"/>
    <mergeCell ref="C8:C16"/>
    <mergeCell ref="D8:D16"/>
    <mergeCell ref="E8:E16"/>
    <mergeCell ref="F8:H10"/>
    <mergeCell ref="I8:L10"/>
    <mergeCell ref="M8:O10"/>
    <mergeCell ref="L15:L16"/>
    <mergeCell ref="V8:V16"/>
    <mergeCell ref="F11:F16"/>
    <mergeCell ref="G11:G16"/>
    <mergeCell ref="H11:H16"/>
    <mergeCell ref="I11:I16"/>
    <mergeCell ref="J11:J16"/>
    <mergeCell ref="K11:L14"/>
    <mergeCell ref="M11:M15"/>
    <mergeCell ref="N11:O15"/>
    <mergeCell ref="K15:K16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61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02.07.2021 </vt:lpstr>
      <vt:lpstr>'02.07.2021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2020-11-25T12:13:03Z</cp:lastPrinted>
  <dcterms:created xsi:type="dcterms:W3CDTF">2020-10-30T10:00:05Z</dcterms:created>
  <dcterms:modified xsi:type="dcterms:W3CDTF">2020-11-26T09:46:27Z</dcterms:modified>
</cp:coreProperties>
</file>